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397D0AAB-2954-4FC9-8C9D-5D1D7FE813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_xlnm.Print_Area" localSheetId="0">'Ark1'!$B$1:$L$27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C34" i="1" s="1"/>
  <c r="L26" i="1" l="1"/>
  <c r="L27" i="1" s="1"/>
  <c r="L6" i="1" s="1"/>
  <c r="C31" i="1"/>
  <c r="P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6" i="1" l="1"/>
  <c r="C27" i="1" s="1"/>
  <c r="C25" i="1" s="1"/>
  <c r="J26" i="1"/>
  <c r="J27" i="1" s="1"/>
  <c r="D26" i="1"/>
  <c r="D27" i="1" s="1"/>
  <c r="H26" i="1"/>
  <c r="H27" i="1" s="1"/>
  <c r="F26" i="1"/>
  <c r="F27" i="1" s="1"/>
  <c r="K26" i="1"/>
  <c r="K27" i="1" s="1"/>
  <c r="E26" i="1"/>
  <c r="E27" i="1" s="1"/>
  <c r="G26" i="1"/>
  <c r="G27" i="1" s="1"/>
  <c r="I26" i="1"/>
  <c r="I27" i="1" s="1"/>
  <c r="C6" i="1" l="1"/>
  <c r="C17" i="1"/>
  <c r="L21" i="1"/>
  <c r="L8" i="1"/>
  <c r="L15" i="1"/>
  <c r="L13" i="1"/>
  <c r="L22" i="1"/>
  <c r="L9" i="1"/>
  <c r="L16" i="1"/>
  <c r="L24" i="1"/>
  <c r="L10" i="1"/>
  <c r="L19" i="1"/>
  <c r="L14" i="1"/>
  <c r="L23" i="1"/>
  <c r="L7" i="1"/>
  <c r="L18" i="1"/>
  <c r="L17" i="1"/>
  <c r="L12" i="1"/>
  <c r="L20" i="1"/>
  <c r="L11" i="1"/>
  <c r="L25" i="1"/>
  <c r="K21" i="1"/>
  <c r="K8" i="1"/>
  <c r="K10" i="1"/>
  <c r="K22" i="1"/>
  <c r="K17" i="1"/>
  <c r="K15" i="1"/>
  <c r="K20" i="1"/>
  <c r="K14" i="1"/>
  <c r="K7" i="1"/>
  <c r="K6" i="1"/>
  <c r="K18" i="1"/>
  <c r="K23" i="1"/>
  <c r="K13" i="1"/>
  <c r="K16" i="1"/>
  <c r="K19" i="1"/>
  <c r="K24" i="1"/>
  <c r="K12" i="1"/>
  <c r="K9" i="1"/>
  <c r="K25" i="1"/>
  <c r="K11" i="1"/>
  <c r="E16" i="1"/>
  <c r="E9" i="1"/>
  <c r="E7" i="1"/>
  <c r="E15" i="1"/>
  <c r="E6" i="1"/>
  <c r="E11" i="1"/>
  <c r="E18" i="1"/>
  <c r="E23" i="1"/>
  <c r="E19" i="1"/>
  <c r="E13" i="1"/>
  <c r="E21" i="1"/>
  <c r="E14" i="1"/>
  <c r="E25" i="1"/>
  <c r="E17" i="1"/>
  <c r="E24" i="1"/>
  <c r="E8" i="1"/>
  <c r="E20" i="1"/>
  <c r="E22" i="1"/>
  <c r="E10" i="1"/>
  <c r="E12" i="1"/>
  <c r="F15" i="1"/>
  <c r="F8" i="1"/>
  <c r="F18" i="1"/>
  <c r="F22" i="1"/>
  <c r="F14" i="1"/>
  <c r="F10" i="1"/>
  <c r="F20" i="1"/>
  <c r="F16" i="1"/>
  <c r="F13" i="1"/>
  <c r="F17" i="1"/>
  <c r="F7" i="1"/>
  <c r="F25" i="1"/>
  <c r="F12" i="1"/>
  <c r="F21" i="1"/>
  <c r="F23" i="1"/>
  <c r="F9" i="1"/>
  <c r="F11" i="1"/>
  <c r="F6" i="1"/>
  <c r="F24" i="1"/>
  <c r="F19" i="1"/>
  <c r="H12" i="1"/>
  <c r="H24" i="1"/>
  <c r="H7" i="1"/>
  <c r="H6" i="1"/>
  <c r="H11" i="1"/>
  <c r="H10" i="1"/>
  <c r="H18" i="1"/>
  <c r="H25" i="1"/>
  <c r="H8" i="1"/>
  <c r="H9" i="1"/>
  <c r="H13" i="1"/>
  <c r="H23" i="1"/>
  <c r="H20" i="1"/>
  <c r="H21" i="1"/>
  <c r="H16" i="1"/>
  <c r="H15" i="1"/>
  <c r="H14" i="1"/>
  <c r="H19" i="1"/>
  <c r="H22" i="1"/>
  <c r="H17" i="1"/>
  <c r="C10" i="1"/>
  <c r="C8" i="1"/>
  <c r="C7" i="1"/>
  <c r="C11" i="1"/>
  <c r="C23" i="1"/>
  <c r="C13" i="1"/>
  <c r="C12" i="1"/>
  <c r="C9" i="1"/>
  <c r="C14" i="1"/>
  <c r="C18" i="1"/>
  <c r="C24" i="1"/>
  <c r="C21" i="1"/>
  <c r="C15" i="1"/>
  <c r="C19" i="1"/>
  <c r="C20" i="1"/>
  <c r="C16" i="1"/>
  <c r="C22" i="1"/>
  <c r="I20" i="1"/>
  <c r="I12" i="1"/>
  <c r="I6" i="1"/>
  <c r="I8" i="1"/>
  <c r="I23" i="1"/>
  <c r="I19" i="1"/>
  <c r="I25" i="1"/>
  <c r="I9" i="1"/>
  <c r="I18" i="1"/>
  <c r="I10" i="1"/>
  <c r="I24" i="1"/>
  <c r="I7" i="1"/>
  <c r="I15" i="1"/>
  <c r="I11" i="1"/>
  <c r="I14" i="1"/>
  <c r="I17" i="1"/>
  <c r="I13" i="1"/>
  <c r="I22" i="1"/>
  <c r="I16" i="1"/>
  <c r="I21" i="1"/>
  <c r="D24" i="1"/>
  <c r="D21" i="1"/>
  <c r="D10" i="1"/>
  <c r="D6" i="1"/>
  <c r="D14" i="1"/>
  <c r="D19" i="1"/>
  <c r="D12" i="1"/>
  <c r="D18" i="1"/>
  <c r="D25" i="1"/>
  <c r="D11" i="1"/>
  <c r="D13" i="1"/>
  <c r="D17" i="1"/>
  <c r="D16" i="1"/>
  <c r="D15" i="1"/>
  <c r="D22" i="1"/>
  <c r="D9" i="1"/>
  <c r="D8" i="1"/>
  <c r="D23" i="1"/>
  <c r="D7" i="1"/>
  <c r="D20" i="1"/>
  <c r="G13" i="1"/>
  <c r="G9" i="1"/>
  <c r="G24" i="1"/>
  <c r="G6" i="1"/>
  <c r="G8" i="1"/>
  <c r="G22" i="1"/>
  <c r="G14" i="1"/>
  <c r="G21" i="1"/>
  <c r="G25" i="1"/>
  <c r="G17" i="1"/>
  <c r="G20" i="1"/>
  <c r="G19" i="1"/>
  <c r="G10" i="1"/>
  <c r="G12" i="1"/>
  <c r="G16" i="1"/>
  <c r="G15" i="1"/>
  <c r="G11" i="1"/>
  <c r="G18" i="1"/>
  <c r="G7" i="1"/>
  <c r="G23" i="1"/>
  <c r="J23" i="1"/>
  <c r="J13" i="1"/>
  <c r="J12" i="1"/>
  <c r="J8" i="1"/>
  <c r="J20" i="1"/>
  <c r="J6" i="1"/>
  <c r="J7" i="1"/>
  <c r="J25" i="1"/>
  <c r="J9" i="1"/>
  <c r="J17" i="1"/>
  <c r="J24" i="1"/>
  <c r="J15" i="1"/>
  <c r="J16" i="1"/>
  <c r="J18" i="1"/>
  <c r="J14" i="1"/>
  <c r="J11" i="1"/>
  <c r="J10" i="1"/>
  <c r="J22" i="1"/>
  <c r="J19" i="1"/>
  <c r="J21" i="1"/>
</calcChain>
</file>

<file path=xl/sharedStrings.xml><?xml version="1.0" encoding="utf-8"?>
<sst xmlns="http://schemas.openxmlformats.org/spreadsheetml/2006/main" count="30" uniqueCount="30">
  <si>
    <t>PRAKTISERENDE LÆGERS ORGANISATION</t>
  </si>
  <si>
    <t>timer</t>
  </si>
  <si>
    <t>1. trin</t>
  </si>
  <si>
    <t>2. trin</t>
  </si>
  <si>
    <t>3. trin</t>
  </si>
  <si>
    <t>4. trin</t>
  </si>
  <si>
    <t>5. trin</t>
  </si>
  <si>
    <t>6. trin</t>
  </si>
  <si>
    <t>7. trin</t>
  </si>
  <si>
    <t>8. trin</t>
  </si>
  <si>
    <t>9. trin</t>
  </si>
  <si>
    <t>10. trin</t>
  </si>
  <si>
    <t>2    60%</t>
  </si>
  <si>
    <t>6    33%</t>
  </si>
  <si>
    <t>11   25%</t>
  </si>
  <si>
    <t>14   20%</t>
  </si>
  <si>
    <t>18   15%</t>
  </si>
  <si>
    <t>Ret her:</t>
  </si>
  <si>
    <t>Netto</t>
  </si>
  <si>
    <t>Brutto</t>
  </si>
  <si>
    <t>Terman Tranberg, Danske Regioner (tt@regioner.dk + 35 29 82 24) har 22. marts 2007 hjulpet med at oversætte henvisningen til den gl.. OK til gældende OK.</t>
  </si>
  <si>
    <t>Kopi af Overenskomst for overlæger mellem ARF og Foreningen af Speciallæger findes på: 'G:\LAK\Ad hoc\Bedriftlægers løn'.</t>
  </si>
  <si>
    <t xml:space="preserve">Arbejdsgivers pensionsbidrag, jf. aftale om løn- og ansættelsesvilkår for bedriftslæger mellem DA og PLO § 8 stk. 8. </t>
  </si>
  <si>
    <t>Antal ugl.</t>
  </si>
  <si>
    <t>Pensionsgivende grundløn, jf. overenskomst for overlæger § 4 stk. 1 - angivet i 31. marts 2018-niveau.</t>
  </si>
  <si>
    <t>Pensionsgivende funktionstillæg til overlæger, der ikke varetager formaliseret vagt, jf. overenskomst for overlæger § 5 stk. 2  - angivet i 31. marts 2018-niveau.</t>
  </si>
  <si>
    <t>Bruttoløn for bedriftslæger pr. 1. januar 2023</t>
  </si>
  <si>
    <t>Nettoløn (ekskl. pension) - angivet i 31. marts 2018-niveau.</t>
  </si>
  <si>
    <t>Nettoløn (ekskl. pension) - pct.reguleret til 1. januar 2023-niveau.</t>
  </si>
  <si>
    <t>Procentregulering pr 1. januar 2023 - findes på KTOs eller på Danske Regioners hjemmeside.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</si>
</sst>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_ * #,##0.0000_ ;_ * \-#,##0.0000_ ;_ * &quot;-&quot;??_ ;_ @_ "/>
  </numFmts>
  <fonts count="10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b/>
      <sz val="7"/>
      <color indexed="10"/>
      <name val="Verdana"/>
      <family val="2"/>
    </font>
    <font>
      <sz val="7.5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Protection="0"/>
    <xf numFmtId="164" fontId="8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quotePrefix="1" applyFont="1"/>
    <xf numFmtId="0" fontId="2" fillId="0" borderId="0" xfId="0" applyFont="1"/>
    <xf numFmtId="2" fontId="0" fillId="0" borderId="0" xfId="0" applyNumberForma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0" xfId="0" applyFont="1"/>
    <xf numFmtId="2" fontId="4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4" fillId="0" borderId="5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8" xfId="0" applyNumberFormat="1" applyFont="1" applyBorder="1"/>
    <xf numFmtId="4" fontId="4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/>
    <xf numFmtId="165" fontId="5" fillId="0" borderId="0" xfId="0" applyNumberFormat="1" applyFont="1"/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"/>
    </xf>
    <xf numFmtId="4" fontId="4" fillId="0" borderId="11" xfId="0" applyNumberFormat="1" applyFont="1" applyBorder="1"/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14" xfId="0" quotePrefix="1" applyFont="1" applyBorder="1" applyAlignment="1">
      <alignment horizontal="left"/>
    </xf>
    <xf numFmtId="0" fontId="3" fillId="0" borderId="15" xfId="0" quotePrefix="1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6" fontId="1" fillId="2" borderId="17" xfId="1" applyNumberFormat="1" applyFont="1" applyFill="1" applyBorder="1" applyAlignment="1"/>
    <xf numFmtId="0" fontId="9" fillId="0" borderId="0" xfId="0" applyFont="1"/>
  </cellXfs>
  <cellStyles count="2">
    <cellStyle name="Komma 2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8" zoomScale="130" zoomScaleNormal="130" workbookViewId="0">
      <selection activeCell="D34" sqref="D34"/>
    </sheetView>
  </sheetViews>
  <sheetFormatPr defaultColWidth="9.7109375" defaultRowHeight="12.75" x14ac:dyDescent="0.2"/>
  <cols>
    <col min="1" max="1" width="4.140625" customWidth="1"/>
    <col min="2" max="12" width="11.28515625" customWidth="1"/>
    <col min="13" max="13" width="1.28515625" customWidth="1"/>
    <col min="14" max="14" width="6" style="3" customWidth="1"/>
    <col min="15" max="15" width="3" bestFit="1" customWidth="1"/>
    <col min="16" max="16" width="4.5703125" bestFit="1" customWidth="1"/>
  </cols>
  <sheetData>
    <row r="1" spans="1:17" ht="20.25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20.25" x14ac:dyDescent="0.3">
      <c r="B2" s="1" t="s">
        <v>26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ht="11.25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x14ac:dyDescent="0.2">
      <c r="A4" s="31"/>
      <c r="B4" s="28" t="s">
        <v>23</v>
      </c>
      <c r="C4" s="21"/>
      <c r="D4" s="4"/>
      <c r="E4" s="4"/>
      <c r="F4" s="4"/>
      <c r="G4" s="4"/>
      <c r="H4" s="4"/>
      <c r="I4" s="4"/>
      <c r="J4" s="4"/>
      <c r="K4" s="4"/>
      <c r="L4" s="5"/>
      <c r="M4" s="6"/>
      <c r="N4" s="7"/>
      <c r="O4" s="6"/>
      <c r="P4" s="6"/>
      <c r="Q4" s="6"/>
    </row>
    <row r="5" spans="1:17" ht="13.5" thickBot="1" x14ac:dyDescent="0.25">
      <c r="B5" s="29" t="s">
        <v>1</v>
      </c>
      <c r="C5" s="22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9" t="s">
        <v>11</v>
      </c>
      <c r="M5" s="6"/>
      <c r="N5" s="7"/>
      <c r="O5" s="6"/>
      <c r="P5" s="6"/>
      <c r="Q5" s="6"/>
    </row>
    <row r="6" spans="1:17" x14ac:dyDescent="0.2">
      <c r="B6" s="24">
        <v>1</v>
      </c>
      <c r="C6" s="10">
        <f>SUM(C$27/37*$O6*(1+$P6))</f>
        <v>35406.73459857297</v>
      </c>
      <c r="D6" s="10">
        <f t="shared" ref="C6:L15" si="0">SUM(D$27/37*$O6*(1+$P6))</f>
        <v>36003.49135532973</v>
      </c>
      <c r="E6" s="10">
        <f t="shared" si="0"/>
        <v>36600.24811208649</v>
      </c>
      <c r="F6" s="10">
        <f t="shared" si="0"/>
        <v>37495.383247221616</v>
      </c>
      <c r="G6" s="10">
        <f t="shared" si="0"/>
        <v>38092.140003978377</v>
      </c>
      <c r="H6" s="10">
        <f t="shared" si="0"/>
        <v>38688.89676073513</v>
      </c>
      <c r="I6" s="10">
        <f t="shared" si="0"/>
        <v>39285.65351749189</v>
      </c>
      <c r="J6" s="10">
        <f t="shared" si="0"/>
        <v>39932.140003978377</v>
      </c>
      <c r="K6" s="10">
        <f t="shared" si="0"/>
        <v>40578.626490464871</v>
      </c>
      <c r="L6" s="10">
        <f>SUM(L$27/37*$O6*(1+$P6))</f>
        <v>40976.464328302704</v>
      </c>
      <c r="M6" s="6"/>
      <c r="N6" s="7"/>
      <c r="O6" s="6">
        <v>1</v>
      </c>
      <c r="P6" s="7">
        <f>3/5</f>
        <v>0.6</v>
      </c>
      <c r="Q6" s="6"/>
    </row>
    <row r="7" spans="1:17" x14ac:dyDescent="0.2">
      <c r="B7" s="24" t="s">
        <v>12</v>
      </c>
      <c r="C7" s="10">
        <f t="shared" si="0"/>
        <v>70813.46919714594</v>
      </c>
      <c r="D7" s="10">
        <f t="shared" si="0"/>
        <v>72006.98271065946</v>
      </c>
      <c r="E7" s="10">
        <f t="shared" si="0"/>
        <v>73200.496224172981</v>
      </c>
      <c r="F7" s="10">
        <f t="shared" si="0"/>
        <v>74990.766494443233</v>
      </c>
      <c r="G7" s="10">
        <f t="shared" si="0"/>
        <v>76184.280007956753</v>
      </c>
      <c r="H7" s="10">
        <f t="shared" si="0"/>
        <v>77377.793521470259</v>
      </c>
      <c r="I7" s="10">
        <f t="shared" si="0"/>
        <v>78571.30703498378</v>
      </c>
      <c r="J7" s="10">
        <f t="shared" si="0"/>
        <v>79864.280007956753</v>
      </c>
      <c r="K7" s="10">
        <f t="shared" si="0"/>
        <v>81157.252980929741</v>
      </c>
      <c r="L7" s="10">
        <f t="shared" si="0"/>
        <v>81952.928656605407</v>
      </c>
      <c r="M7" s="6"/>
      <c r="N7" s="7"/>
      <c r="O7" s="6">
        <v>2</v>
      </c>
      <c r="P7" s="7">
        <f>3/5</f>
        <v>0.6</v>
      </c>
      <c r="Q7" s="6"/>
    </row>
    <row r="8" spans="1:17" ht="13.5" thickBot="1" x14ac:dyDescent="0.25">
      <c r="B8" s="25">
        <v>3</v>
      </c>
      <c r="C8" s="11">
        <f t="shared" si="0"/>
        <v>106220.20379571892</v>
      </c>
      <c r="D8" s="11">
        <f t="shared" si="0"/>
        <v>108010.4740659892</v>
      </c>
      <c r="E8" s="11">
        <f t="shared" si="0"/>
        <v>109800.74433625946</v>
      </c>
      <c r="F8" s="11">
        <f t="shared" si="0"/>
        <v>112486.14974166486</v>
      </c>
      <c r="G8" s="11">
        <f t="shared" si="0"/>
        <v>114276.42001193513</v>
      </c>
      <c r="H8" s="11">
        <f t="shared" si="0"/>
        <v>116066.69028220541</v>
      </c>
      <c r="I8" s="11">
        <f t="shared" si="0"/>
        <v>117856.96055247568</v>
      </c>
      <c r="J8" s="11">
        <f t="shared" si="0"/>
        <v>119796.42001193513</v>
      </c>
      <c r="K8" s="11">
        <f t="shared" si="0"/>
        <v>121735.87947139461</v>
      </c>
      <c r="L8" s="11">
        <f t="shared" si="0"/>
        <v>122929.3929849081</v>
      </c>
      <c r="M8" s="6"/>
      <c r="N8" s="7"/>
      <c r="O8" s="6">
        <v>3</v>
      </c>
      <c r="P8" s="7">
        <f>3/5</f>
        <v>0.6</v>
      </c>
      <c r="Q8" s="6"/>
    </row>
    <row r="9" spans="1:17" x14ac:dyDescent="0.2">
      <c r="B9" s="24">
        <v>4</v>
      </c>
      <c r="C9" s="23">
        <f t="shared" si="0"/>
        <v>118022.4486619099</v>
      </c>
      <c r="D9" s="10">
        <f t="shared" si="0"/>
        <v>120011.63785109909</v>
      </c>
      <c r="E9" s="10">
        <f t="shared" si="0"/>
        <v>122000.82704028828</v>
      </c>
      <c r="F9" s="10">
        <f t="shared" si="0"/>
        <v>124984.61082407205</v>
      </c>
      <c r="G9" s="10">
        <f t="shared" si="0"/>
        <v>126973.80001326124</v>
      </c>
      <c r="H9" s="10">
        <f t="shared" si="0"/>
        <v>128962.98920245044</v>
      </c>
      <c r="I9" s="10">
        <f t="shared" si="0"/>
        <v>130952.17839163962</v>
      </c>
      <c r="J9" s="10">
        <f t="shared" si="0"/>
        <v>133107.13334659458</v>
      </c>
      <c r="K9" s="10">
        <f t="shared" si="0"/>
        <v>135262.08830154955</v>
      </c>
      <c r="L9" s="10">
        <f t="shared" si="0"/>
        <v>136588.21442767564</v>
      </c>
      <c r="M9" s="6"/>
      <c r="N9" s="7"/>
      <c r="O9" s="6">
        <v>4</v>
      </c>
      <c r="P9" s="7">
        <f t="shared" ref="P9:P14" si="1">1/3</f>
        <v>0.33333333333333331</v>
      </c>
      <c r="Q9" s="6"/>
    </row>
    <row r="10" spans="1:17" x14ac:dyDescent="0.2">
      <c r="B10" s="24">
        <v>5</v>
      </c>
      <c r="C10" s="10">
        <f t="shared" si="0"/>
        <v>147528.06082738738</v>
      </c>
      <c r="D10" s="10">
        <f t="shared" si="0"/>
        <v>150014.54731387386</v>
      </c>
      <c r="E10" s="10">
        <f t="shared" si="0"/>
        <v>152501.03380036034</v>
      </c>
      <c r="F10" s="10">
        <f t="shared" si="0"/>
        <v>156230.76353009004</v>
      </c>
      <c r="G10" s="10">
        <f t="shared" si="0"/>
        <v>158717.25001657655</v>
      </c>
      <c r="H10" s="10">
        <f t="shared" si="0"/>
        <v>161203.73650306303</v>
      </c>
      <c r="I10" s="10">
        <f t="shared" si="0"/>
        <v>163690.22298954951</v>
      </c>
      <c r="J10" s="10">
        <f t="shared" si="0"/>
        <v>166383.91668324321</v>
      </c>
      <c r="K10" s="10">
        <f t="shared" si="0"/>
        <v>169077.61037693691</v>
      </c>
      <c r="L10" s="10">
        <f t="shared" si="0"/>
        <v>170735.26803459457</v>
      </c>
      <c r="M10" s="6"/>
      <c r="N10" s="7"/>
      <c r="O10" s="6">
        <v>5</v>
      </c>
      <c r="P10" s="7">
        <f t="shared" si="1"/>
        <v>0.33333333333333331</v>
      </c>
      <c r="Q10" s="6"/>
    </row>
    <row r="11" spans="1:17" x14ac:dyDescent="0.2">
      <c r="B11" s="24" t="s">
        <v>13</v>
      </c>
      <c r="C11" s="10">
        <f t="shared" si="0"/>
        <v>177033.67299286486</v>
      </c>
      <c r="D11" s="10">
        <f t="shared" si="0"/>
        <v>180017.45677664864</v>
      </c>
      <c r="E11" s="10">
        <f t="shared" si="0"/>
        <v>183001.24056043243</v>
      </c>
      <c r="F11" s="10">
        <f t="shared" si="0"/>
        <v>187476.91623610808</v>
      </c>
      <c r="G11" s="10">
        <f t="shared" si="0"/>
        <v>190460.70001989187</v>
      </c>
      <c r="H11" s="10">
        <f t="shared" si="0"/>
        <v>193444.48380367566</v>
      </c>
      <c r="I11" s="10">
        <f t="shared" si="0"/>
        <v>196428.26758745944</v>
      </c>
      <c r="J11" s="10">
        <f t="shared" si="0"/>
        <v>199660.70001989187</v>
      </c>
      <c r="K11" s="10">
        <f t="shared" si="0"/>
        <v>202893.13245232432</v>
      </c>
      <c r="L11" s="10">
        <f t="shared" si="0"/>
        <v>204882.3216415135</v>
      </c>
      <c r="M11" s="6"/>
      <c r="N11" s="7"/>
      <c r="O11" s="6">
        <v>6</v>
      </c>
      <c r="P11" s="7">
        <f t="shared" si="1"/>
        <v>0.33333333333333331</v>
      </c>
      <c r="Q11" s="6"/>
    </row>
    <row r="12" spans="1:17" x14ac:dyDescent="0.2">
      <c r="B12" s="24">
        <v>7</v>
      </c>
      <c r="C12" s="10">
        <f t="shared" si="0"/>
        <v>206539.28515834233</v>
      </c>
      <c r="D12" s="10">
        <f t="shared" si="0"/>
        <v>210020.3662394234</v>
      </c>
      <c r="E12" s="10">
        <f t="shared" si="0"/>
        <v>213501.44732050449</v>
      </c>
      <c r="F12" s="10">
        <f t="shared" si="0"/>
        <v>218723.06894212606</v>
      </c>
      <c r="G12" s="10">
        <f t="shared" si="0"/>
        <v>222204.15002320718</v>
      </c>
      <c r="H12" s="10">
        <f t="shared" si="0"/>
        <v>225685.23110428825</v>
      </c>
      <c r="I12" s="10">
        <f t="shared" si="0"/>
        <v>229166.31218536934</v>
      </c>
      <c r="J12" s="10">
        <f t="shared" si="0"/>
        <v>232937.4833565405</v>
      </c>
      <c r="K12" s="10">
        <f t="shared" si="0"/>
        <v>236708.65452771171</v>
      </c>
      <c r="L12" s="10">
        <f t="shared" si="0"/>
        <v>239029.37524843239</v>
      </c>
      <c r="M12" s="6"/>
      <c r="N12" s="7"/>
      <c r="O12" s="6">
        <v>7</v>
      </c>
      <c r="P12" s="7">
        <f t="shared" si="1"/>
        <v>0.33333333333333331</v>
      </c>
      <c r="Q12" s="6"/>
    </row>
    <row r="13" spans="1:17" x14ac:dyDescent="0.2">
      <c r="B13" s="24">
        <v>8</v>
      </c>
      <c r="C13" s="10">
        <f t="shared" si="0"/>
        <v>236044.89732381981</v>
      </c>
      <c r="D13" s="10">
        <f t="shared" si="0"/>
        <v>240023.27570219818</v>
      </c>
      <c r="E13" s="10">
        <f t="shared" si="0"/>
        <v>244001.65408057655</v>
      </c>
      <c r="F13" s="10">
        <f t="shared" si="0"/>
        <v>249969.2216481441</v>
      </c>
      <c r="G13" s="10">
        <f t="shared" si="0"/>
        <v>253947.60002652247</v>
      </c>
      <c r="H13" s="10">
        <f t="shared" si="0"/>
        <v>257925.97840490087</v>
      </c>
      <c r="I13" s="10">
        <f t="shared" si="0"/>
        <v>261904.35678327925</v>
      </c>
      <c r="J13" s="10">
        <f t="shared" si="0"/>
        <v>266214.26669318916</v>
      </c>
      <c r="K13" s="10">
        <f t="shared" si="0"/>
        <v>270524.1766030991</v>
      </c>
      <c r="L13" s="10">
        <f t="shared" si="0"/>
        <v>273176.42885535129</v>
      </c>
      <c r="M13" s="6"/>
      <c r="N13" s="7"/>
      <c r="O13" s="6">
        <v>8</v>
      </c>
      <c r="P13" s="7">
        <f t="shared" si="1"/>
        <v>0.33333333333333331</v>
      </c>
      <c r="Q13" s="6"/>
    </row>
    <row r="14" spans="1:17" ht="13.5" thickBot="1" x14ac:dyDescent="0.25">
      <c r="B14" s="25">
        <v>9</v>
      </c>
      <c r="C14" s="11">
        <f t="shared" si="0"/>
        <v>265550.50948929728</v>
      </c>
      <c r="D14" s="11">
        <f t="shared" si="0"/>
        <v>270026.18516497297</v>
      </c>
      <c r="E14" s="11">
        <f t="shared" si="0"/>
        <v>274501.86084064865</v>
      </c>
      <c r="F14" s="11">
        <f t="shared" si="0"/>
        <v>281215.37435416214</v>
      </c>
      <c r="G14" s="11">
        <f t="shared" si="0"/>
        <v>285691.05002983776</v>
      </c>
      <c r="H14" s="11">
        <f t="shared" si="0"/>
        <v>290166.7257055135</v>
      </c>
      <c r="I14" s="11">
        <f t="shared" si="0"/>
        <v>294642.40138118912</v>
      </c>
      <c r="J14" s="11">
        <f t="shared" si="0"/>
        <v>299491.05002983776</v>
      </c>
      <c r="K14" s="11">
        <f t="shared" si="0"/>
        <v>304339.69867848646</v>
      </c>
      <c r="L14" s="11">
        <f t="shared" si="0"/>
        <v>307323.48246227024</v>
      </c>
      <c r="M14" s="6"/>
      <c r="N14" s="7"/>
      <c r="O14" s="6">
        <v>9</v>
      </c>
      <c r="P14" s="7">
        <f t="shared" si="1"/>
        <v>0.33333333333333331</v>
      </c>
      <c r="Q14" s="6"/>
    </row>
    <row r="15" spans="1:17" x14ac:dyDescent="0.2">
      <c r="B15" s="24">
        <v>10</v>
      </c>
      <c r="C15" s="10">
        <f t="shared" si="0"/>
        <v>276615.11405135132</v>
      </c>
      <c r="D15" s="10">
        <f t="shared" si="0"/>
        <v>281277.27621351351</v>
      </c>
      <c r="E15" s="10">
        <f t="shared" si="0"/>
        <v>285939.4383756757</v>
      </c>
      <c r="F15" s="10">
        <f t="shared" si="0"/>
        <v>292932.6816189189</v>
      </c>
      <c r="G15" s="10">
        <f t="shared" si="0"/>
        <v>297594.84378108103</v>
      </c>
      <c r="H15" s="10">
        <f t="shared" si="0"/>
        <v>302257.00594324322</v>
      </c>
      <c r="I15" s="10">
        <f t="shared" si="0"/>
        <v>306919.16810540535</v>
      </c>
      <c r="J15" s="10">
        <f t="shared" si="0"/>
        <v>311969.84378108103</v>
      </c>
      <c r="K15" s="10">
        <f t="shared" si="0"/>
        <v>317020.51945675677</v>
      </c>
      <c r="L15" s="10">
        <f t="shared" si="0"/>
        <v>320128.62756486482</v>
      </c>
      <c r="M15" s="6"/>
      <c r="N15" s="7"/>
      <c r="O15" s="6">
        <v>10</v>
      </c>
      <c r="P15" s="7">
        <f>1/4</f>
        <v>0.25</v>
      </c>
      <c r="Q15" s="6"/>
    </row>
    <row r="16" spans="1:17" x14ac:dyDescent="0.2">
      <c r="B16" s="24" t="s">
        <v>14</v>
      </c>
      <c r="C16" s="10">
        <f t="shared" ref="C16:L25" si="2">SUM(C$27/37*$O16*(1+$P16))</f>
        <v>304276.62545648648</v>
      </c>
      <c r="D16" s="10">
        <f t="shared" si="2"/>
        <v>309405.00383486482</v>
      </c>
      <c r="E16" s="10">
        <f t="shared" si="2"/>
        <v>314533.38221324323</v>
      </c>
      <c r="F16" s="10">
        <f t="shared" si="2"/>
        <v>322225.94978081074</v>
      </c>
      <c r="G16" s="10">
        <f t="shared" si="2"/>
        <v>327354.32815918914</v>
      </c>
      <c r="H16" s="10">
        <f t="shared" si="2"/>
        <v>332482.70653756749</v>
      </c>
      <c r="I16" s="10">
        <f t="shared" si="2"/>
        <v>337611.08491594589</v>
      </c>
      <c r="J16" s="10">
        <f t="shared" si="2"/>
        <v>343166.8281591892</v>
      </c>
      <c r="K16" s="10">
        <f t="shared" si="2"/>
        <v>348722.57140243246</v>
      </c>
      <c r="L16" s="10">
        <f t="shared" si="2"/>
        <v>352141.49032135133</v>
      </c>
      <c r="M16" s="6"/>
      <c r="N16" s="7"/>
      <c r="O16" s="6">
        <v>11</v>
      </c>
      <c r="P16" s="7">
        <f>1/4</f>
        <v>0.25</v>
      </c>
      <c r="Q16" s="6"/>
    </row>
    <row r="17" spans="2:17" ht="13.5" thickBot="1" x14ac:dyDescent="0.25">
      <c r="B17" s="25">
        <v>12</v>
      </c>
      <c r="C17" s="11">
        <f>SUM(C$27/37*$O17*(1+$P17))</f>
        <v>331938.13686162164</v>
      </c>
      <c r="D17" s="11">
        <f t="shared" si="2"/>
        <v>337532.73145621619</v>
      </c>
      <c r="E17" s="11">
        <f t="shared" si="2"/>
        <v>343127.32605081081</v>
      </c>
      <c r="F17" s="11">
        <f t="shared" si="2"/>
        <v>351519.2179427027</v>
      </c>
      <c r="G17" s="11">
        <f t="shared" si="2"/>
        <v>357113.81253729726</v>
      </c>
      <c r="H17" s="11">
        <f t="shared" si="2"/>
        <v>362708.40713189187</v>
      </c>
      <c r="I17" s="11">
        <f t="shared" si="2"/>
        <v>368303.00172648649</v>
      </c>
      <c r="J17" s="11">
        <f t="shared" si="2"/>
        <v>374363.81253729726</v>
      </c>
      <c r="K17" s="11">
        <f t="shared" si="2"/>
        <v>380424.62334810814</v>
      </c>
      <c r="L17" s="11">
        <f t="shared" si="2"/>
        <v>384154.35307783779</v>
      </c>
      <c r="M17" s="6"/>
      <c r="N17" s="7"/>
      <c r="O17" s="6">
        <v>12</v>
      </c>
      <c r="P17" s="7">
        <f>1/4</f>
        <v>0.25</v>
      </c>
      <c r="Q17" s="6"/>
    </row>
    <row r="18" spans="2:17" x14ac:dyDescent="0.2">
      <c r="B18" s="24">
        <v>13</v>
      </c>
      <c r="C18" s="10">
        <f t="shared" si="2"/>
        <v>345215.66233608645</v>
      </c>
      <c r="D18" s="10">
        <f t="shared" si="2"/>
        <v>351034.04071446485</v>
      </c>
      <c r="E18" s="10">
        <f t="shared" si="2"/>
        <v>356852.41909284325</v>
      </c>
      <c r="F18" s="10">
        <f t="shared" si="2"/>
        <v>365579.98666041077</v>
      </c>
      <c r="G18" s="10">
        <f t="shared" si="2"/>
        <v>371398.36503878917</v>
      </c>
      <c r="H18" s="10">
        <f t="shared" si="2"/>
        <v>377216.74341716751</v>
      </c>
      <c r="I18" s="10">
        <f t="shared" si="2"/>
        <v>383035.12179554586</v>
      </c>
      <c r="J18" s="10">
        <f t="shared" si="2"/>
        <v>389338.36503878917</v>
      </c>
      <c r="K18" s="10">
        <f t="shared" si="2"/>
        <v>395641.60828203242</v>
      </c>
      <c r="L18" s="10">
        <f t="shared" si="2"/>
        <v>399520.5272009513</v>
      </c>
      <c r="M18" s="6"/>
      <c r="N18" s="7"/>
      <c r="O18" s="6">
        <v>13</v>
      </c>
      <c r="P18" s="7">
        <f>1/5</f>
        <v>0.2</v>
      </c>
      <c r="Q18" s="6"/>
    </row>
    <row r="19" spans="2:17" x14ac:dyDescent="0.2">
      <c r="B19" s="24" t="s">
        <v>15</v>
      </c>
      <c r="C19" s="10">
        <f t="shared" si="2"/>
        <v>371770.71328501619</v>
      </c>
      <c r="D19" s="10">
        <f t="shared" si="2"/>
        <v>378036.6592309621</v>
      </c>
      <c r="E19" s="10">
        <f t="shared" si="2"/>
        <v>384302.60517690808</v>
      </c>
      <c r="F19" s="10">
        <f t="shared" si="2"/>
        <v>393701.52409582696</v>
      </c>
      <c r="G19" s="10">
        <f t="shared" si="2"/>
        <v>399967.47004177293</v>
      </c>
      <c r="H19" s="10">
        <f t="shared" si="2"/>
        <v>406233.41598771885</v>
      </c>
      <c r="I19" s="10">
        <f t="shared" si="2"/>
        <v>412499.36193366483</v>
      </c>
      <c r="J19" s="10">
        <f t="shared" si="2"/>
        <v>419287.47004177293</v>
      </c>
      <c r="K19" s="10">
        <f t="shared" si="2"/>
        <v>426075.5781498811</v>
      </c>
      <c r="L19" s="10">
        <f t="shared" si="2"/>
        <v>430252.87544717832</v>
      </c>
      <c r="M19" s="6"/>
      <c r="N19" s="7"/>
      <c r="O19" s="6">
        <v>14</v>
      </c>
      <c r="P19" s="7">
        <f>1/5</f>
        <v>0.2</v>
      </c>
      <c r="Q19" s="6"/>
    </row>
    <row r="20" spans="2:17" ht="13.5" thickBot="1" x14ac:dyDescent="0.25">
      <c r="B20" s="25">
        <v>15</v>
      </c>
      <c r="C20" s="11">
        <f t="shared" si="2"/>
        <v>398325.76423394593</v>
      </c>
      <c r="D20" s="11">
        <f t="shared" si="2"/>
        <v>405039.27774745942</v>
      </c>
      <c r="E20" s="11">
        <f t="shared" si="2"/>
        <v>411752.79126097297</v>
      </c>
      <c r="F20" s="11">
        <f t="shared" si="2"/>
        <v>421823.06153124315</v>
      </c>
      <c r="G20" s="11">
        <f t="shared" si="2"/>
        <v>428536.5750447567</v>
      </c>
      <c r="H20" s="11">
        <f t="shared" si="2"/>
        <v>435250.08855827025</v>
      </c>
      <c r="I20" s="11">
        <f t="shared" si="2"/>
        <v>441963.60207178368</v>
      </c>
      <c r="J20" s="11">
        <f t="shared" si="2"/>
        <v>449236.5750447567</v>
      </c>
      <c r="K20" s="11">
        <f t="shared" si="2"/>
        <v>456509.54801772971</v>
      </c>
      <c r="L20" s="11">
        <f t="shared" si="2"/>
        <v>460985.22369340534</v>
      </c>
      <c r="M20" s="6"/>
      <c r="N20" s="7"/>
      <c r="O20" s="6">
        <v>15</v>
      </c>
      <c r="P20" s="7">
        <f>1/5</f>
        <v>0.2</v>
      </c>
      <c r="Q20" s="6"/>
    </row>
    <row r="21" spans="2:17" x14ac:dyDescent="0.2">
      <c r="B21" s="24">
        <v>16</v>
      </c>
      <c r="C21" s="10">
        <f t="shared" si="2"/>
        <v>407177.44788358914</v>
      </c>
      <c r="D21" s="10">
        <f t="shared" si="2"/>
        <v>414040.15058629186</v>
      </c>
      <c r="E21" s="10">
        <f t="shared" si="2"/>
        <v>420902.85328899458</v>
      </c>
      <c r="F21" s="10">
        <f t="shared" si="2"/>
        <v>431196.90734304854</v>
      </c>
      <c r="G21" s="10">
        <f t="shared" si="2"/>
        <v>438059.61004575127</v>
      </c>
      <c r="H21" s="10">
        <f t="shared" si="2"/>
        <v>444922.31274845399</v>
      </c>
      <c r="I21" s="10">
        <f t="shared" si="2"/>
        <v>451785.01545115671</v>
      </c>
      <c r="J21" s="10">
        <f t="shared" si="2"/>
        <v>459219.61004575127</v>
      </c>
      <c r="K21" s="10">
        <f t="shared" si="2"/>
        <v>466654.20464034588</v>
      </c>
      <c r="L21" s="10">
        <f t="shared" si="2"/>
        <v>471229.33977548103</v>
      </c>
      <c r="M21" s="6"/>
      <c r="N21" s="7"/>
      <c r="O21" s="6">
        <v>16</v>
      </c>
      <c r="P21" s="7">
        <f>3/20</f>
        <v>0.15</v>
      </c>
      <c r="Q21" s="6"/>
    </row>
    <row r="22" spans="2:17" x14ac:dyDescent="0.2">
      <c r="B22" s="24">
        <v>17</v>
      </c>
      <c r="C22" s="10">
        <f t="shared" si="2"/>
        <v>432626.0383763134</v>
      </c>
      <c r="D22" s="10">
        <f t="shared" si="2"/>
        <v>439917.65999793512</v>
      </c>
      <c r="E22" s="10">
        <f t="shared" si="2"/>
        <v>447209.28161955671</v>
      </c>
      <c r="F22" s="10">
        <f t="shared" si="2"/>
        <v>458146.71405198908</v>
      </c>
      <c r="G22" s="10">
        <f t="shared" si="2"/>
        <v>465438.33567361074</v>
      </c>
      <c r="H22" s="10">
        <f t="shared" si="2"/>
        <v>472729.95729523234</v>
      </c>
      <c r="I22" s="10">
        <f t="shared" si="2"/>
        <v>480021.57891685399</v>
      </c>
      <c r="J22" s="10">
        <f t="shared" si="2"/>
        <v>487920.83567361074</v>
      </c>
      <c r="K22" s="10">
        <f t="shared" si="2"/>
        <v>495820.09243036754</v>
      </c>
      <c r="L22" s="10">
        <f t="shared" si="2"/>
        <v>500681.17351144861</v>
      </c>
      <c r="M22" s="6"/>
      <c r="N22" s="7"/>
      <c r="O22" s="6">
        <v>17</v>
      </c>
      <c r="P22" s="7">
        <f>3/20</f>
        <v>0.15</v>
      </c>
      <c r="Q22" s="6"/>
    </row>
    <row r="23" spans="2:17" x14ac:dyDescent="0.2">
      <c r="B23" s="24" t="s">
        <v>16</v>
      </c>
      <c r="C23" s="10">
        <f t="shared" si="2"/>
        <v>458074.62886903778</v>
      </c>
      <c r="D23" s="10">
        <f t="shared" si="2"/>
        <v>465795.16940957838</v>
      </c>
      <c r="E23" s="10">
        <f t="shared" si="2"/>
        <v>473515.70995011885</v>
      </c>
      <c r="F23" s="10">
        <f t="shared" si="2"/>
        <v>485096.52076092968</v>
      </c>
      <c r="G23" s="10">
        <f t="shared" si="2"/>
        <v>492817.06130147015</v>
      </c>
      <c r="H23" s="10">
        <f t="shared" si="2"/>
        <v>500537.60184201074</v>
      </c>
      <c r="I23" s="10">
        <f t="shared" si="2"/>
        <v>508258.14238255128</v>
      </c>
      <c r="J23" s="10">
        <f t="shared" si="2"/>
        <v>516622.06130147015</v>
      </c>
      <c r="K23" s="10">
        <f t="shared" si="2"/>
        <v>524985.98022038909</v>
      </c>
      <c r="L23" s="10">
        <f t="shared" si="2"/>
        <v>530133.00724741619</v>
      </c>
      <c r="M23" s="6"/>
      <c r="N23" s="7"/>
      <c r="O23" s="6">
        <v>18</v>
      </c>
      <c r="P23" s="7">
        <f>3/20</f>
        <v>0.15</v>
      </c>
      <c r="Q23" s="6"/>
    </row>
    <row r="24" spans="2:17" x14ac:dyDescent="0.2">
      <c r="B24" s="24">
        <v>19</v>
      </c>
      <c r="C24" s="10">
        <f t="shared" si="2"/>
        <v>483523.21936176211</v>
      </c>
      <c r="D24" s="10">
        <f t="shared" si="2"/>
        <v>491672.67882122158</v>
      </c>
      <c r="E24" s="10">
        <f t="shared" si="2"/>
        <v>499822.13828068104</v>
      </c>
      <c r="F24" s="10">
        <f t="shared" si="2"/>
        <v>512046.32746987016</v>
      </c>
      <c r="G24" s="10">
        <f t="shared" si="2"/>
        <v>520195.78692932962</v>
      </c>
      <c r="H24" s="10">
        <f t="shared" si="2"/>
        <v>528345.24638878915</v>
      </c>
      <c r="I24" s="10">
        <f t="shared" si="2"/>
        <v>536494.70584824856</v>
      </c>
      <c r="J24" s="10">
        <f t="shared" si="2"/>
        <v>545323.28692932962</v>
      </c>
      <c r="K24" s="10">
        <f t="shared" si="2"/>
        <v>554151.86801041081</v>
      </c>
      <c r="L24" s="10">
        <f t="shared" si="2"/>
        <v>559584.84098338371</v>
      </c>
      <c r="M24" s="6"/>
      <c r="N24" s="7"/>
      <c r="O24" s="6">
        <v>19</v>
      </c>
      <c r="P24" s="7">
        <f>3/20</f>
        <v>0.15</v>
      </c>
      <c r="Q24" s="6"/>
    </row>
    <row r="25" spans="2:17" ht="13.5" thickBot="1" x14ac:dyDescent="0.25">
      <c r="B25" s="25">
        <v>20</v>
      </c>
      <c r="C25" s="11">
        <f>SUM(C$27/37*$O25*(1+$P25))</f>
        <v>508971.80985448643</v>
      </c>
      <c r="D25" s="11">
        <f t="shared" si="2"/>
        <v>517550.18823286484</v>
      </c>
      <c r="E25" s="11">
        <f t="shared" si="2"/>
        <v>526128.56661124318</v>
      </c>
      <c r="F25" s="11">
        <f t="shared" si="2"/>
        <v>538996.13417881064</v>
      </c>
      <c r="G25" s="11">
        <f t="shared" si="2"/>
        <v>547574.5125571891</v>
      </c>
      <c r="H25" s="11">
        <f t="shared" si="2"/>
        <v>556152.89093556744</v>
      </c>
      <c r="I25" s="11">
        <f t="shared" si="2"/>
        <v>564731.26931394578</v>
      </c>
      <c r="J25" s="11">
        <f t="shared" si="2"/>
        <v>574024.5125571891</v>
      </c>
      <c r="K25" s="11">
        <f t="shared" si="2"/>
        <v>583317.75580043241</v>
      </c>
      <c r="L25" s="11">
        <f t="shared" si="2"/>
        <v>589036.67471935123</v>
      </c>
      <c r="M25" s="6"/>
      <c r="N25" s="7"/>
      <c r="O25" s="6">
        <v>20</v>
      </c>
      <c r="P25" s="7">
        <f>3/20</f>
        <v>0.15</v>
      </c>
      <c r="Q25" s="6"/>
    </row>
    <row r="26" spans="2:17" x14ac:dyDescent="0.2">
      <c r="B26" s="26" t="s">
        <v>18</v>
      </c>
      <c r="C26" s="12">
        <f>SUM(L26-112000)</f>
        <v>711983.25008000003</v>
      </c>
      <c r="D26" s="12">
        <f>SUM(L26-100000)</f>
        <v>723983.25008000003</v>
      </c>
      <c r="E26" s="12">
        <f>SUM(L26-88000)</f>
        <v>735983.25008000003</v>
      </c>
      <c r="F26" s="12">
        <f>SUM(L26-70000)</f>
        <v>753983.25008000003</v>
      </c>
      <c r="G26" s="12">
        <f>SUM(L26-58000)</f>
        <v>765983.25008000003</v>
      </c>
      <c r="H26" s="12">
        <f>SUM(L26-46000)</f>
        <v>777983.25008000003</v>
      </c>
      <c r="I26" s="12">
        <f>SUM(L26-34000)</f>
        <v>789983.25008000003</v>
      </c>
      <c r="J26" s="12">
        <f>SUM(L26-21000)</f>
        <v>802983.25008000003</v>
      </c>
      <c r="K26" s="12">
        <f>SUM(L26-8000)</f>
        <v>815983.25008000003</v>
      </c>
      <c r="L26" s="12">
        <f>C34</f>
        <v>823983.25008000003</v>
      </c>
      <c r="M26" s="7"/>
      <c r="N26" s="7"/>
      <c r="O26" s="7"/>
      <c r="P26" s="7"/>
      <c r="Q26" s="6"/>
    </row>
    <row r="27" spans="2:17" ht="13.5" thickBot="1" x14ac:dyDescent="0.25">
      <c r="B27" s="27" t="s">
        <v>19</v>
      </c>
      <c r="C27" s="13">
        <f>SUM(C26*(1+$C31))</f>
        <v>818780.73759199993</v>
      </c>
      <c r="D27" s="13">
        <f t="shared" ref="D27:K27" si="3">SUM(D26*(1+$C31))</f>
        <v>832580.73759199993</v>
      </c>
      <c r="E27" s="13">
        <f t="shared" si="3"/>
        <v>846380.73759199993</v>
      </c>
      <c r="F27" s="13">
        <f t="shared" si="3"/>
        <v>867080.73759199993</v>
      </c>
      <c r="G27" s="13">
        <f t="shared" si="3"/>
        <v>880880.73759199993</v>
      </c>
      <c r="H27" s="13">
        <f t="shared" si="3"/>
        <v>894680.73759199993</v>
      </c>
      <c r="I27" s="13">
        <f t="shared" si="3"/>
        <v>908480.73759199993</v>
      </c>
      <c r="J27" s="13">
        <f t="shared" si="3"/>
        <v>923430.73759199993</v>
      </c>
      <c r="K27" s="13">
        <f t="shared" si="3"/>
        <v>938380.73759199993</v>
      </c>
      <c r="L27" s="13">
        <f>SUM(L26*(1+$C31))</f>
        <v>947580.73759199993</v>
      </c>
      <c r="M27" s="6"/>
      <c r="N27" s="7"/>
      <c r="O27" s="6"/>
      <c r="P27" s="6"/>
      <c r="Q27" s="6"/>
    </row>
    <row r="28" spans="2:17" x14ac:dyDescent="0.2">
      <c r="B28" s="6"/>
      <c r="C28" s="14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6"/>
      <c r="P28" s="6"/>
      <c r="Q28" s="6"/>
    </row>
    <row r="29" spans="2:17" x14ac:dyDescent="0.2">
      <c r="B29" s="15"/>
      <c r="C29" s="15">
        <v>738048</v>
      </c>
      <c r="D29" s="16" t="s">
        <v>24</v>
      </c>
      <c r="E29" s="16"/>
      <c r="F29" s="16"/>
      <c r="G29" s="16"/>
      <c r="H29" s="16"/>
      <c r="I29" s="16"/>
      <c r="J29" s="18"/>
      <c r="K29" s="18"/>
      <c r="L29" s="18"/>
      <c r="M29" s="6"/>
      <c r="N29" s="7"/>
      <c r="O29" s="6"/>
      <c r="P29" s="6"/>
      <c r="Q29" s="6"/>
    </row>
    <row r="30" spans="2:17" x14ac:dyDescent="0.2">
      <c r="B30" s="16"/>
      <c r="C30" s="15">
        <v>16532</v>
      </c>
      <c r="D30" s="16" t="s">
        <v>25</v>
      </c>
      <c r="E30" s="16"/>
      <c r="F30" s="16"/>
      <c r="G30" s="16"/>
      <c r="H30" s="16"/>
      <c r="I30" s="16"/>
      <c r="J30" s="18"/>
      <c r="K30" s="18"/>
      <c r="L30" s="18"/>
      <c r="M30" s="6"/>
      <c r="N30" s="7"/>
      <c r="O30" s="6"/>
      <c r="P30" s="6"/>
      <c r="Q30" s="6"/>
    </row>
    <row r="31" spans="2:17" x14ac:dyDescent="0.2">
      <c r="B31" s="16"/>
      <c r="C31" s="20">
        <f>0.15</f>
        <v>0.15</v>
      </c>
      <c r="D31" s="16" t="s">
        <v>22</v>
      </c>
      <c r="E31" s="16"/>
      <c r="F31" s="16"/>
      <c r="G31" s="16"/>
      <c r="H31" s="16"/>
      <c r="I31" s="16"/>
      <c r="J31" s="18"/>
      <c r="K31" s="18"/>
      <c r="L31" s="18"/>
      <c r="M31" s="6"/>
      <c r="N31" s="7"/>
      <c r="O31" s="6"/>
      <c r="P31" s="6"/>
      <c r="Q31" s="6"/>
    </row>
    <row r="32" spans="2:17" x14ac:dyDescent="0.2">
      <c r="B32" s="16"/>
      <c r="C32" s="15">
        <f>SUM(C29:C30)</f>
        <v>754580</v>
      </c>
      <c r="D32" s="16" t="s">
        <v>27</v>
      </c>
      <c r="E32" s="16"/>
      <c r="F32" s="16"/>
      <c r="G32" s="16"/>
      <c r="H32" s="16"/>
      <c r="I32" s="16"/>
      <c r="J32" s="18"/>
      <c r="K32" s="18"/>
      <c r="L32" s="18"/>
      <c r="M32" s="6"/>
      <c r="N32" s="7"/>
      <c r="O32" s="6"/>
      <c r="P32" s="6"/>
      <c r="Q32" s="6"/>
    </row>
    <row r="33" spans="2:17" x14ac:dyDescent="0.2">
      <c r="B33" s="17" t="s">
        <v>17</v>
      </c>
      <c r="C33" s="30">
        <v>1.0919760000000001</v>
      </c>
      <c r="D33" s="19" t="s">
        <v>29</v>
      </c>
      <c r="E33" s="16"/>
      <c r="F33" s="16"/>
      <c r="G33" s="16"/>
      <c r="H33" s="16"/>
      <c r="I33" s="16"/>
      <c r="J33" s="18"/>
      <c r="K33" s="18"/>
      <c r="L33" s="18"/>
      <c r="M33" s="6"/>
      <c r="N33" s="7"/>
      <c r="O33" s="6"/>
      <c r="P33" s="6"/>
      <c r="Q33" s="6"/>
    </row>
    <row r="34" spans="2:17" x14ac:dyDescent="0.2">
      <c r="B34" s="16"/>
      <c r="C34" s="15">
        <f>C32*C33</f>
        <v>823983.25008000003</v>
      </c>
      <c r="D34" s="16" t="s">
        <v>28</v>
      </c>
      <c r="E34" s="16"/>
      <c r="F34" s="16"/>
      <c r="G34" s="16"/>
      <c r="H34" s="16"/>
      <c r="I34" s="16"/>
      <c r="J34" s="18"/>
      <c r="K34" s="18"/>
      <c r="L34" s="18"/>
      <c r="M34" s="6"/>
      <c r="N34" s="7"/>
      <c r="O34" s="6"/>
      <c r="P34" s="6"/>
      <c r="Q34" s="6"/>
    </row>
    <row r="36" spans="2:17" x14ac:dyDescent="0.2">
      <c r="C36" s="15" t="s">
        <v>21</v>
      </c>
    </row>
    <row r="37" spans="2:17" x14ac:dyDescent="0.2">
      <c r="C37" s="15" t="s">
        <v>20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bedriftslægeløn 1.4.94</dc:title>
  <dc:creator>Hanne</dc:creator>
  <cp:lastModifiedBy>Helle Lindholm</cp:lastModifiedBy>
  <cp:lastPrinted>2013-09-06T09:31:21Z</cp:lastPrinted>
  <dcterms:created xsi:type="dcterms:W3CDTF">1998-09-17T16:23:09Z</dcterms:created>
  <dcterms:modified xsi:type="dcterms:W3CDTF">2023-01-05T13:29:50Z</dcterms:modified>
</cp:coreProperties>
</file>